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480" windowHeight="11640"/>
  </bookViews>
  <sheets>
    <sheet name="2023" sheetId="10" r:id="rId1"/>
  </sheets>
  <definedNames>
    <definedName name="_xlnm.Print_Area" localSheetId="0">'2023'!$A$1:$BQ$11</definedName>
  </definedNames>
  <calcPr calcId="125725"/>
</workbook>
</file>

<file path=xl/calcChain.xml><?xml version="1.0" encoding="utf-8"?>
<calcChain xmlns="http://schemas.openxmlformats.org/spreadsheetml/2006/main">
  <c r="Z5" i="10"/>
  <c r="AA5"/>
  <c r="AI5" l="1"/>
  <c r="AI9"/>
  <c r="AI7"/>
  <c r="AI6"/>
  <c r="AI4"/>
  <c r="AJ9"/>
  <c r="AJ7"/>
  <c r="AJ6"/>
  <c r="AJ5"/>
  <c r="AJ4"/>
  <c r="AQ5" l="1"/>
  <c r="AQ6"/>
  <c r="AQ7"/>
  <c r="AQ8"/>
  <c r="AQ9"/>
  <c r="AQ10"/>
  <c r="AQ11"/>
  <c r="AP5"/>
  <c r="AP6"/>
  <c r="AP7"/>
  <c r="AP8"/>
  <c r="AP9"/>
  <c r="AP10"/>
  <c r="AP11"/>
  <c r="AK5"/>
  <c r="AM5" s="1"/>
  <c r="AK6"/>
  <c r="AM6" s="1"/>
  <c r="AK7"/>
  <c r="AM7" s="1"/>
  <c r="AK8"/>
  <c r="AM8" s="1"/>
  <c r="AK9"/>
  <c r="AM9" s="1"/>
  <c r="AK10"/>
  <c r="AM10" s="1"/>
  <c r="AK11"/>
  <c r="AM11" s="1"/>
  <c r="J11"/>
  <c r="K11" s="1"/>
  <c r="J10"/>
  <c r="K10" s="1"/>
  <c r="J5"/>
  <c r="K5" s="1"/>
  <c r="J6"/>
  <c r="K6" s="1"/>
  <c r="J7"/>
  <c r="K7" s="1"/>
  <c r="J8"/>
  <c r="K8" s="1"/>
  <c r="J9"/>
  <c r="K9" s="1"/>
  <c r="J4"/>
  <c r="K4" s="1"/>
  <c r="BQ5"/>
  <c r="BQ6"/>
  <c r="BQ7"/>
  <c r="BQ8"/>
  <c r="BQ9"/>
  <c r="BQ10"/>
  <c r="BQ11"/>
  <c r="BQ4"/>
  <c r="BO5"/>
  <c r="BO6"/>
  <c r="BO7"/>
  <c r="BO8"/>
  <c r="BO9"/>
  <c r="BO10"/>
  <c r="BO11"/>
  <c r="BO4"/>
  <c r="BM5"/>
  <c r="BM6"/>
  <c r="BM7"/>
  <c r="BM8"/>
  <c r="BM9"/>
  <c r="BM10"/>
  <c r="BM11"/>
  <c r="BM4"/>
  <c r="BK5"/>
  <c r="BK6"/>
  <c r="BK7"/>
  <c r="BK8"/>
  <c r="BK9"/>
  <c r="BK10"/>
  <c r="BK11"/>
  <c r="BI5"/>
  <c r="BI6"/>
  <c r="BI7"/>
  <c r="BI8"/>
  <c r="BI9"/>
  <c r="BI10"/>
  <c r="BI11"/>
  <c r="BK4"/>
  <c r="BI4"/>
  <c r="BE5"/>
  <c r="BE6"/>
  <c r="BE7"/>
  <c r="BE8"/>
  <c r="BE9"/>
  <c r="BE10"/>
  <c r="BE11"/>
  <c r="BC5"/>
  <c r="BC6"/>
  <c r="BC7"/>
  <c r="BC8"/>
  <c r="BC9"/>
  <c r="BC10"/>
  <c r="BC11"/>
  <c r="BC4"/>
  <c r="BE4"/>
  <c r="BA5"/>
  <c r="BA6"/>
  <c r="BA7"/>
  <c r="BA8"/>
  <c r="BA9"/>
  <c r="BA10"/>
  <c r="BA11"/>
  <c r="BA4"/>
  <c r="AY5"/>
  <c r="AY6"/>
  <c r="AY7"/>
  <c r="AY8"/>
  <c r="AY9"/>
  <c r="AY10"/>
  <c r="AY11"/>
  <c r="AY4"/>
  <c r="AW5"/>
  <c r="AW6"/>
  <c r="AW7"/>
  <c r="AW8"/>
  <c r="AW9"/>
  <c r="AW10"/>
  <c r="AW11"/>
  <c r="AW4"/>
  <c r="AU5"/>
  <c r="AU6"/>
  <c r="AU7"/>
  <c r="AU8"/>
  <c r="AU9"/>
  <c r="AU10"/>
  <c r="AU11"/>
  <c r="AU4"/>
  <c r="AS5"/>
  <c r="AS6"/>
  <c r="AS7"/>
  <c r="AS8"/>
  <c r="AS9"/>
  <c r="AS10"/>
  <c r="AS11"/>
  <c r="AS4"/>
  <c r="AQ4"/>
  <c r="AG4"/>
  <c r="AH4" s="1"/>
  <c r="AK4"/>
  <c r="AM4" s="1"/>
  <c r="AG10"/>
  <c r="AH10" s="1"/>
  <c r="AC10"/>
  <c r="AD10" s="1"/>
  <c r="AA10"/>
  <c r="Z10"/>
  <c r="AA7"/>
  <c r="Z7"/>
  <c r="Z6"/>
  <c r="AA6"/>
  <c r="F6"/>
  <c r="Z8"/>
  <c r="AA8"/>
  <c r="Z9"/>
  <c r="AA9"/>
  <c r="Z11"/>
  <c r="AA11"/>
  <c r="AA4"/>
  <c r="Z4"/>
  <c r="AP4"/>
  <c r="AC7"/>
  <c r="AD7" s="1"/>
  <c r="AG5"/>
  <c r="AH5" s="1"/>
  <c r="AG6"/>
  <c r="AH6" s="1"/>
  <c r="AG7"/>
  <c r="AH7" s="1"/>
  <c r="AG8"/>
  <c r="AH8" s="1"/>
  <c r="AG9"/>
  <c r="AH9" s="1"/>
  <c r="AG11"/>
  <c r="AH11" s="1"/>
  <c r="AC4"/>
  <c r="AD4" s="1"/>
  <c r="AC5"/>
  <c r="AD5" s="1"/>
  <c r="AC6"/>
  <c r="AD6" s="1"/>
  <c r="AC8"/>
  <c r="AD8" s="1"/>
  <c r="AC9"/>
  <c r="AD9" s="1"/>
  <c r="AC11"/>
  <c r="AD11" s="1"/>
  <c r="F4"/>
  <c r="F5"/>
  <c r="F7"/>
  <c r="F9"/>
  <c r="B5" l="1"/>
  <c r="B11"/>
  <c r="B7"/>
  <c r="B9"/>
  <c r="B10"/>
  <c r="B6"/>
  <c r="B8"/>
  <c r="B4"/>
  <c r="C5" l="1"/>
  <c r="C10"/>
  <c r="C6"/>
  <c r="C11"/>
  <c r="C8"/>
  <c r="C7"/>
  <c r="C9"/>
  <c r="C4"/>
</calcChain>
</file>

<file path=xl/sharedStrings.xml><?xml version="1.0" encoding="utf-8"?>
<sst xmlns="http://schemas.openxmlformats.org/spreadsheetml/2006/main" count="97" uniqueCount="72">
  <si>
    <t>Муниципальное образование</t>
  </si>
  <si>
    <t>Сумма баллов</t>
  </si>
  <si>
    <t>Итоговое место</t>
  </si>
  <si>
    <t>Расчет целевого значения индикатора</t>
  </si>
  <si>
    <t>Управление образования</t>
  </si>
  <si>
    <t>Управление культуры</t>
  </si>
  <si>
    <t>Финансовое управление</t>
  </si>
  <si>
    <t xml:space="preserve">Бальная оценка       </t>
  </si>
  <si>
    <t>О14= -0,2</t>
  </si>
  <si>
    <t>П15- факт наличия просроченной кредиторской задолженности</t>
  </si>
  <si>
    <t>О15 = -0,5</t>
  </si>
  <si>
    <t>Расчет целевого значения индикатораП1</t>
  </si>
  <si>
    <t>Расчет целевого значения индикатораП2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</si>
  <si>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района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</si>
  <si>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района</t>
  </si>
  <si>
    <t>количество целевых средств</t>
  </si>
  <si>
    <t xml:space="preserve">Бальная оценка  </t>
  </si>
  <si>
    <t xml:space="preserve">2.1.Выполнение муниципального
задания на оказание муниципальных услуг (выполнение работ) в части показателей, характеризующих
объем оказанных муниципальных услуг (выполненных работ) (СБП)
</t>
  </si>
  <si>
    <t>3.2.Отсутствие просроченной кредиторской задолженности (СБУиО)</t>
  </si>
  <si>
    <t>Расчет показателя</t>
  </si>
  <si>
    <t>Бальная оценка</t>
  </si>
  <si>
    <t>4.1 Наличие фактов нецелевого использования бюджетных средств, выявленных органами внутреннего муниципального финансового контроля, по итогам года</t>
  </si>
  <si>
    <t>4.2 Наличие фактов неэффективного использования бюджетных средств, выявленных органами внутреннего муниципального финансового контроля, по итогам года</t>
  </si>
  <si>
    <t>4.3 Наличие фактов неправомерного использования бюджетных средств, выявленных органами внутреннего муниципального финансового контроля, по итогам года</t>
  </si>
  <si>
    <t xml:space="preserve">4.4 Соблюдение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 
</t>
  </si>
  <si>
    <t>Управление по делам молодежи, спорту и проблемам семьи</t>
  </si>
  <si>
    <t>2.4 Соблюдение показателей кассового плана по кассовым выплатам</t>
  </si>
  <si>
    <t>2.6 Наличие фактов отказа в санкционировании оплаты денежных обязательств в связи с нецелевым использованием бюджетных средств (по причинам несоответствия бюджетной смете, противоречия бюджетному законодательству, превышения остатков на лицевом счете)</t>
  </si>
  <si>
    <t>О13= -0,5</t>
  </si>
  <si>
    <t>Администрация округа</t>
  </si>
  <si>
    <t xml:space="preserve"> Дума</t>
  </si>
  <si>
    <t>КСК</t>
  </si>
  <si>
    <t>1.1Отклонение от прогнозируемых объемов поступлений доходов бюджета Верхнекамского муниципального округа, администрируемых соответствующим главным администратором средств бюджета Верхнекамского муниципального округа (САиПД)</t>
  </si>
  <si>
    <t>1.2. Динамика задолженности по неналоговым доходам бюджета Верхнекамского муниципального округа, администрируемым соответствующим главным администратором средств бюджета Верхнекамского муниципального округа (САиПД)</t>
  </si>
  <si>
    <t>2.2 Увеличение предельной штатной численности главного администратора средств бюджета Верхнекамского муниципального округа, за исключением переданных государственных полномочий  (СБП)</t>
  </si>
  <si>
    <t>2.3 Отклонение кассовых расходов от объемов бюджетных ассигнований за счет целевых средств, за исключением субвенций из федерального и областного бюджета, доведенных соответствующему главному администратору средств бюджета Верхнекамского муниципального округа  (СБП)</t>
  </si>
  <si>
    <t>2.5 Наличие в отчетном финансовом году фактов возврата средств из бюджета Верхнекамского муниципального округа в областной бюджет в результате недостижения показателей результативности использования субсидий, иных межбюджетных трасфертов (результатов использования субсидий, иных межбюджетных трансфертов) из федерального и областного бюджета, установленных заключенными соглашениями</t>
  </si>
  <si>
    <t>2.7 Наличие случаев несоблюдения условий предоставления субсидий из бюджета Верхнекамского муниципального округа местным бюджетам по результатам проведенных проверок, установленных органами муниципального финансового контроля в отчетном году</t>
  </si>
  <si>
    <t>2.8 Своевременность принятия (пересмотра) главным администратором средств бюджета Верхнекамского муниципального округа правовых актов о нормировании в сфере закупок</t>
  </si>
  <si>
    <t>2.9 Своевременность утверждения муниципального задания главным администратором средств бюджета Верхнекамского муниципального округа  (СБП)</t>
  </si>
  <si>
    <t>3.3.Обеспечение отсутствия просроченной кредиторской задолженности по заработной плате в учреждениях, подведомственных главным администраторам средств бюджета Верхнекамского муниципального округа, за счет источников финансирования (СБУиО)</t>
  </si>
  <si>
    <t>5.1 Своевременность выполнения мероприятий, установленных постановлениями администрации Верхнекамского муниципального округа Кировской области о мерах по составлению проекта бюджета Верхнекамского муниципального округа 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 (Все сектора)</t>
  </si>
  <si>
    <t>Дф - налоговые и неналоговые доходы, фактически поступившие в отчетном году в бюджет муниципального округа, администрируемые соответствующим главным администратором средств бюджета Верхнекамского муниципального округа;Из неналоговых доходов исключаются невыясненные поступления</t>
  </si>
  <si>
    <t xml:space="preserve">Ду - уточненные прогнозируемые объемы поступлений налоговых и неналоговых доходов бюджета Верхнекамского муниципального округа на отчетный год, администрируемых соответствующим главным администратором средств бюджета Верхнекамского муниципального округа.
</t>
  </si>
  <si>
    <t>Нк.г. - задолженность по неналоговым доходам, администрируемым соответствующим главным администратором средств бюджета Верхнекамского муниципального округа, на конец отчетного года в бюджет муниципального округа;</t>
  </si>
  <si>
    <t xml:space="preserve">Нн.г. - задолженность по неналоговым доходам, администрируемым соответствующим главным администратором средств бюджета Верхнекамского муниципальногоокруга, на начало отчетного года в бюджет муниципального округа.
Неналоговые доходы по кодам видов доходов в соответствии с бюджетной классификацией Российской Федерации: 111 05013 05;111 05013 13;111 05035 05;111 05075 05.
Нн.г. - задолженность по неналоговым доходам, администрируемым соответствующим главным администратором средств бюджета Верхнекамского муниципального округа, на начало отчетного года в бюджет муниципального округа.
Неналоговые доходы по кодам видов доходов в соответствии с бюджетной классификацией Российской Федерации: 111 05013 05;111 05013 13;111 05035 05;111 05075 05.
</t>
  </si>
  <si>
    <t xml:space="preserve">Бальная оценка      если П2 &lt; 1, то О2 = 1;
если П2 &gt;= 1, то О2 = 0;
для главных администраторов средств бюджета Верхнекамского муниципального округа, не являющихся главными администраторами неналоговых доходов, О2 = 1
 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</si>
  <si>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округа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</si>
  <si>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округа</t>
  </si>
  <si>
    <t xml:space="preserve">n - количество муниципальных услуг (работ), оказываемых (выполняемых) соответствующим главным
администратором средств бюджета Верхнекамского муниципального округа
</t>
  </si>
  <si>
    <t>уточненная предельная штатная численность работников соответствующего главного администратора средств бюджета Верхнекамского муниципального округа, учтенная в штатном расписании на конец года</t>
  </si>
  <si>
    <t>предельная штатная численность работников соответствующего главного администратора средств бюджета Верхнекамского муниципального округа, учтенная в штатном расписании на начало года</t>
  </si>
  <si>
    <t>кассовые расходы соответствующего главного администратора средств бюджета Верхнекамского муниципального округа, производимые за счет i-х целевых средств, за исключением субвенций из федерального, областного бюджета</t>
  </si>
  <si>
    <t>объем бюджетных ассигнований, установленных сводной бюджетной росписью соответствующему главному администратору средств бюджета Верхнекамского муниципального округа за счет i-х целевых средств, за исключением субвенций из федерального, областного бюджета</t>
  </si>
  <si>
    <t>кассовые расходы соответствующего главного администратора средств бюджета Ваерхнекамского муниципального округа, проведенные за отчетный год</t>
  </si>
  <si>
    <t>планируемые расходы по уточненному кассовому плану соответствующего главного администратора средств бюджета Верхнекамского муниципального округа в отчетном году</t>
  </si>
  <si>
    <t>наличие в отчетном финансовом году фактов возврата средств из бюджета Верхнекамского муниципального округа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транфертов) из федерального и областного бюджета, установленных заключенными соглашениями</t>
  </si>
  <si>
    <t>наличие фактов отказа в санкционировании оплаты денежных обязательств соответствующему главному администратору средств бюджета Верхнекамского муниципального округа</t>
  </si>
  <si>
    <t>наличие случаев несоблюдения условий предоставления субсидий соответствующим главным администратором средств бюджета Верхнекамского муниципального округа, установленных в ходе осуществления контрольных мероприятий</t>
  </si>
  <si>
    <t>наличие фактов несвоевременного принятия (пересмотра) главным администратором средств бюджета Верхнекамского муниципального округа правовых актов о нормировании в сфере закупок, установленных в ходе осуществления контроля в сфере закупок</t>
  </si>
  <si>
    <t>наличие фактов несвоевременного утверждения муниципального задания главным администратором средств бюджета Верхнекамского муниципального округа</t>
  </si>
  <si>
    <t>П14-наличие фактов представления в Финансовое управление Верхнекамского муниципального округа соответствующим главным администратором средств бюджета Верхнекамского муниципального округа бюджетной отчетности с нарушением установленного Финансовым управлением Верхнекамского муниципального округа порядка</t>
  </si>
  <si>
    <t>П16- факт наличия просроченной кредиторской задолженности по заработной плате в учреждениях, подведомствееных соответствующим главным администраторам средств бюджета Верхнекамского муниципального округа</t>
  </si>
  <si>
    <t>О16 = -0,2, в случае наличия фактов; О16 = 0,2, в случае отсутствия фактов;  О6 = 0, для главных администраторов средств бюджета Верхнекамского муниципального округа, не имеющих подственных учреждений</t>
  </si>
  <si>
    <t>наличие установленных фактов неэффективного использования бюджетных средств соответствующим главным администратором средств бюджета Верхнекамского муниципального округа</t>
  </si>
  <si>
    <t>наличие установленных фактов неправомерного использования бюджетных средств соответствующим главным администратором средств бюджета Верхнекамского муниципального округа</t>
  </si>
  <si>
    <t xml:space="preserve"> наличие фактов (вынесенных постановлений о привлечении к административной ответственности) нарушения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нужд, у соответствующего главного администратора средств бюджета Верхнекамского муниципального округа, установленных в ходе осуществления контроля в сфере закупок</t>
  </si>
  <si>
    <t>отсутствие фактов нарушения сроков выполнения соответствующим ГРБС мероприятий, установленных постановлениями администрации Верхнекамского муниципального округа Кировской области о мерах по составлению проекта бюджета Верхнекамского муниципального округана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</t>
  </si>
  <si>
    <t>Управление имуществом</t>
  </si>
  <si>
    <t xml:space="preserve">Бальная оценка  целевого значенияесли 1 &lt;= П1 &lt;= 1,05, то О1 = 1;
если 1,05 &lt; П1 &lt;= 1,1, то О1 = 0,5;
если П1&lt;1 иП1 &gt; 1,1, то О1 = 0;
  </t>
  </si>
  <si>
    <t>Мониторинг качества финансового менеджмента, осуществляемого главными администраторами средств бюджета Верхнекамского муниципального округа
 за 2023</t>
  </si>
  <si>
    <t>3.1.Качество представления в Финансовое управления Верхнекамского муниципального округа бюджетной отчетности (СБУиО)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</si>
</sst>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"/>
    <numFmt numFmtId="166" formatCode="0.0"/>
  </numFmts>
  <fonts count="8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2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center"/>
    </xf>
    <xf numFmtId="164" fontId="2" fillId="0" borderId="0" xfId="0" applyNumberFormat="1" applyFont="1" applyFill="1"/>
    <xf numFmtId="1" fontId="1" fillId="0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vertical="top"/>
    </xf>
    <xf numFmtId="0" fontId="5" fillId="0" borderId="1" xfId="0" applyFont="1" applyFill="1" applyBorder="1"/>
    <xf numFmtId="0" fontId="1" fillId="0" borderId="1" xfId="0" applyFont="1" applyFill="1" applyBorder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" fontId="2" fillId="0" borderId="0" xfId="0" applyNumberFormat="1" applyFont="1" applyFill="1"/>
    <xf numFmtId="0" fontId="5" fillId="0" borderId="1" xfId="0" applyFont="1" applyFill="1" applyBorder="1" applyAlignment="1">
      <alignment wrapText="1"/>
    </xf>
    <xf numFmtId="0" fontId="7" fillId="0" borderId="0" xfId="0" applyFont="1" applyFill="1"/>
    <xf numFmtId="0" fontId="4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16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2" sqref="F12"/>
    </sheetView>
  </sheetViews>
  <sheetFormatPr defaultRowHeight="12.75"/>
  <cols>
    <col min="1" max="1" width="29.140625" style="7" customWidth="1"/>
    <col min="2" max="2" width="10.85546875" style="12" customWidth="1"/>
    <col min="3" max="3" width="8.85546875" style="12" customWidth="1"/>
    <col min="4" max="4" width="20.42578125" style="7" customWidth="1"/>
    <col min="5" max="5" width="13.140625" style="7" customWidth="1"/>
    <col min="6" max="6" width="10.5703125" style="5" customWidth="1"/>
    <col min="7" max="7" width="9.7109375" style="12" customWidth="1"/>
    <col min="8" max="8" width="19.28515625" style="7" customWidth="1"/>
    <col min="9" max="9" width="33.42578125" style="7" customWidth="1"/>
    <col min="10" max="10" width="9.5703125" style="11" customWidth="1"/>
    <col min="11" max="11" width="11" style="12" customWidth="1"/>
    <col min="12" max="25" width="11" style="12" hidden="1" customWidth="1"/>
    <col min="26" max="26" width="11" style="12" customWidth="1"/>
    <col min="27" max="27" width="11.7109375" style="12" customWidth="1"/>
    <col min="28" max="28" width="13.42578125" style="12" customWidth="1"/>
    <col min="29" max="29" width="11.7109375" style="12" customWidth="1"/>
    <col min="30" max="30" width="7.28515625" style="12" customWidth="1"/>
    <col min="31" max="33" width="11.7109375" style="12" customWidth="1"/>
    <col min="34" max="34" width="7.7109375" style="12" customWidth="1"/>
    <col min="35" max="35" width="12.7109375" style="12" customWidth="1"/>
    <col min="36" max="36" width="14.140625" style="12" customWidth="1"/>
    <col min="37" max="38" width="11.7109375" style="12" customWidth="1"/>
    <col min="39" max="39" width="9" style="12" customWidth="1"/>
    <col min="40" max="40" width="13.7109375" style="12" customWidth="1"/>
    <col min="41" max="41" width="15" style="12" customWidth="1"/>
    <col min="42" max="42" width="12.5703125" style="12" customWidth="1"/>
    <col min="43" max="43" width="11.7109375" style="12" customWidth="1"/>
    <col min="44" max="44" width="21.140625" style="12" customWidth="1"/>
    <col min="45" max="45" width="9.7109375" style="12" customWidth="1"/>
    <col min="46" max="46" width="14.5703125" style="12" customWidth="1"/>
    <col min="47" max="47" width="9.85546875" style="12" customWidth="1"/>
    <col min="48" max="48" width="12.140625" style="12" customWidth="1"/>
    <col min="49" max="49" width="13.28515625" style="12" customWidth="1"/>
    <col min="50" max="50" width="14.140625" style="12" customWidth="1"/>
    <col min="51" max="51" width="11" style="12" customWidth="1"/>
    <col min="52" max="52" width="12.140625" style="12" customWidth="1"/>
    <col min="53" max="53" width="11.7109375" style="12" customWidth="1"/>
    <col min="54" max="54" width="18" style="7" customWidth="1"/>
    <col min="55" max="55" width="12.5703125" style="7" customWidth="1"/>
    <col min="56" max="56" width="11.7109375" style="7" customWidth="1"/>
    <col min="57" max="57" width="11.42578125" style="5" customWidth="1"/>
    <col min="58" max="58" width="12.85546875" style="5" customWidth="1"/>
    <col min="59" max="59" width="15.85546875" style="5" customWidth="1"/>
    <col min="60" max="60" width="16.140625" style="5" customWidth="1"/>
    <col min="61" max="61" width="9.85546875" style="5" customWidth="1"/>
    <col min="62" max="62" width="11" style="5" customWidth="1"/>
    <col min="63" max="63" width="11.140625" style="5" customWidth="1"/>
    <col min="64" max="64" width="12.7109375" style="5" customWidth="1"/>
    <col min="65" max="65" width="9.42578125" style="5" customWidth="1"/>
    <col min="66" max="66" width="27.28515625" style="14" customWidth="1"/>
    <col min="67" max="67" width="10.85546875" style="7" customWidth="1"/>
    <col min="68" max="68" width="21.85546875" style="7" customWidth="1"/>
    <col min="69" max="69" width="8.28515625" style="7" customWidth="1"/>
    <col min="70" max="16384" width="9.140625" style="7"/>
  </cols>
  <sheetData>
    <row r="1" spans="1:69" s="1" customFormat="1" ht="42.75" customHeight="1">
      <c r="A1" s="34" t="s">
        <v>70</v>
      </c>
      <c r="B1" s="34"/>
      <c r="C1" s="34"/>
      <c r="D1" s="34"/>
      <c r="E1" s="34"/>
      <c r="F1" s="34"/>
      <c r="G1" s="34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E1" s="3"/>
      <c r="BF1" s="3"/>
      <c r="BG1" s="3"/>
      <c r="BH1" s="3"/>
      <c r="BI1" s="3"/>
      <c r="BJ1" s="3"/>
      <c r="BK1" s="3"/>
      <c r="BL1" s="3"/>
      <c r="BM1" s="3"/>
      <c r="BN1" s="6"/>
    </row>
    <row r="2" spans="1:69" s="8" customFormat="1" ht="151.5" customHeight="1">
      <c r="A2" s="35" t="s">
        <v>0</v>
      </c>
      <c r="B2" s="35" t="s">
        <v>1</v>
      </c>
      <c r="C2" s="35" t="s">
        <v>2</v>
      </c>
      <c r="D2" s="35" t="s">
        <v>32</v>
      </c>
      <c r="E2" s="35"/>
      <c r="F2" s="35"/>
      <c r="G2" s="35"/>
      <c r="H2" s="36" t="s">
        <v>33</v>
      </c>
      <c r="I2" s="35"/>
      <c r="J2" s="35"/>
      <c r="K2" s="35"/>
      <c r="L2" s="35" t="s">
        <v>17</v>
      </c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7" t="s">
        <v>34</v>
      </c>
      <c r="AF2" s="38"/>
      <c r="AG2" s="38"/>
      <c r="AH2" s="39"/>
      <c r="AI2" s="37" t="s">
        <v>35</v>
      </c>
      <c r="AJ2" s="38"/>
      <c r="AK2" s="38"/>
      <c r="AL2" s="38"/>
      <c r="AM2" s="39"/>
      <c r="AN2" s="37" t="s">
        <v>26</v>
      </c>
      <c r="AO2" s="38"/>
      <c r="AP2" s="38"/>
      <c r="AQ2" s="39"/>
      <c r="AR2" s="37" t="s">
        <v>36</v>
      </c>
      <c r="AS2" s="39"/>
      <c r="AT2" s="37" t="s">
        <v>27</v>
      </c>
      <c r="AU2" s="39"/>
      <c r="AV2" s="37" t="s">
        <v>37</v>
      </c>
      <c r="AW2" s="39"/>
      <c r="AX2" s="37" t="s">
        <v>38</v>
      </c>
      <c r="AY2" s="39"/>
      <c r="AZ2" s="37" t="s">
        <v>39</v>
      </c>
      <c r="BA2" s="39"/>
      <c r="BB2" s="37" t="s">
        <v>71</v>
      </c>
      <c r="BC2" s="39"/>
      <c r="BD2" s="38" t="s">
        <v>18</v>
      </c>
      <c r="BE2" s="39"/>
      <c r="BF2" s="37" t="s">
        <v>40</v>
      </c>
      <c r="BG2" s="39"/>
      <c r="BH2" s="37" t="s">
        <v>21</v>
      </c>
      <c r="BI2" s="39"/>
      <c r="BJ2" s="37" t="s">
        <v>22</v>
      </c>
      <c r="BK2" s="39"/>
      <c r="BL2" s="37" t="s">
        <v>23</v>
      </c>
      <c r="BM2" s="39"/>
      <c r="BN2" s="35" t="s">
        <v>24</v>
      </c>
      <c r="BO2" s="35"/>
      <c r="BP2" s="36" t="s">
        <v>41</v>
      </c>
      <c r="BQ2" s="35"/>
    </row>
    <row r="3" spans="1:69" s="8" customFormat="1" ht="239.25" customHeight="1">
      <c r="A3" s="35"/>
      <c r="B3" s="35"/>
      <c r="C3" s="35"/>
      <c r="D3" s="33" t="s">
        <v>42</v>
      </c>
      <c r="E3" s="33" t="s">
        <v>43</v>
      </c>
      <c r="F3" s="19" t="s">
        <v>11</v>
      </c>
      <c r="G3" s="33" t="s">
        <v>69</v>
      </c>
      <c r="H3" s="33" t="s">
        <v>44</v>
      </c>
      <c r="I3" s="33" t="s">
        <v>45</v>
      </c>
      <c r="J3" s="19" t="s">
        <v>12</v>
      </c>
      <c r="K3" s="33" t="s">
        <v>46</v>
      </c>
      <c r="L3" s="33" t="s">
        <v>13</v>
      </c>
      <c r="M3" s="33" t="s">
        <v>14</v>
      </c>
      <c r="N3" s="33" t="s">
        <v>13</v>
      </c>
      <c r="O3" s="33" t="s">
        <v>14</v>
      </c>
      <c r="P3" s="33" t="s">
        <v>13</v>
      </c>
      <c r="Q3" s="33" t="s">
        <v>14</v>
      </c>
      <c r="R3" s="33" t="s">
        <v>13</v>
      </c>
      <c r="S3" s="33" t="s">
        <v>14</v>
      </c>
      <c r="T3" s="33" t="s">
        <v>13</v>
      </c>
      <c r="U3" s="33" t="s">
        <v>14</v>
      </c>
      <c r="V3" s="33" t="s">
        <v>13</v>
      </c>
      <c r="W3" s="33" t="s">
        <v>14</v>
      </c>
      <c r="X3" s="33" t="s">
        <v>13</v>
      </c>
      <c r="Y3" s="33" t="s">
        <v>14</v>
      </c>
      <c r="Z3" s="33" t="s">
        <v>47</v>
      </c>
      <c r="AA3" s="33" t="s">
        <v>48</v>
      </c>
      <c r="AB3" s="33" t="s">
        <v>49</v>
      </c>
      <c r="AC3" s="19" t="s">
        <v>3</v>
      </c>
      <c r="AD3" s="33" t="s">
        <v>7</v>
      </c>
      <c r="AE3" s="33" t="s">
        <v>50</v>
      </c>
      <c r="AF3" s="33" t="s">
        <v>51</v>
      </c>
      <c r="AG3" s="19" t="s">
        <v>3</v>
      </c>
      <c r="AH3" s="33" t="s">
        <v>7</v>
      </c>
      <c r="AI3" s="28" t="s">
        <v>52</v>
      </c>
      <c r="AJ3" s="28" t="s">
        <v>53</v>
      </c>
      <c r="AK3" s="19" t="s">
        <v>3</v>
      </c>
      <c r="AL3" s="19" t="s">
        <v>15</v>
      </c>
      <c r="AM3" s="33" t="s">
        <v>7</v>
      </c>
      <c r="AN3" s="33" t="s">
        <v>54</v>
      </c>
      <c r="AO3" s="33" t="s">
        <v>55</v>
      </c>
      <c r="AP3" s="33" t="s">
        <v>19</v>
      </c>
      <c r="AQ3" s="33" t="s">
        <v>7</v>
      </c>
      <c r="AR3" s="33" t="s">
        <v>56</v>
      </c>
      <c r="AS3" s="33" t="s">
        <v>7</v>
      </c>
      <c r="AT3" s="33" t="s">
        <v>57</v>
      </c>
      <c r="AU3" s="33" t="s">
        <v>7</v>
      </c>
      <c r="AV3" s="33" t="s">
        <v>58</v>
      </c>
      <c r="AW3" s="33" t="s">
        <v>20</v>
      </c>
      <c r="AX3" s="33" t="s">
        <v>59</v>
      </c>
      <c r="AY3" s="33" t="s">
        <v>20</v>
      </c>
      <c r="AZ3" s="28" t="s">
        <v>60</v>
      </c>
      <c r="BA3" s="29" t="s">
        <v>28</v>
      </c>
      <c r="BB3" s="33" t="s">
        <v>61</v>
      </c>
      <c r="BC3" s="29" t="s">
        <v>8</v>
      </c>
      <c r="BD3" s="33" t="s">
        <v>9</v>
      </c>
      <c r="BE3" s="30" t="s">
        <v>10</v>
      </c>
      <c r="BF3" s="31" t="s">
        <v>62</v>
      </c>
      <c r="BG3" s="30" t="s">
        <v>63</v>
      </c>
      <c r="BH3" s="31" t="s">
        <v>59</v>
      </c>
      <c r="BI3" s="30" t="s">
        <v>20</v>
      </c>
      <c r="BJ3" s="31" t="s">
        <v>64</v>
      </c>
      <c r="BK3" s="30" t="s">
        <v>20</v>
      </c>
      <c r="BL3" s="31" t="s">
        <v>65</v>
      </c>
      <c r="BM3" s="30" t="s">
        <v>20</v>
      </c>
      <c r="BN3" s="32" t="s">
        <v>66</v>
      </c>
      <c r="BO3" s="33" t="s">
        <v>7</v>
      </c>
      <c r="BP3" s="28" t="s">
        <v>67</v>
      </c>
      <c r="BQ3" s="33" t="s">
        <v>16</v>
      </c>
    </row>
    <row r="4" spans="1:69" ht="33.75" customHeight="1">
      <c r="A4" s="9" t="s">
        <v>29</v>
      </c>
      <c r="B4" s="25">
        <f t="shared" ref="B4:B9" si="0">G4+K4+BE4+BO4+AD4+AH4+AM4+AQ4+AS4+AU4+AW4+AY4+BA4+BC4+BG4+BI4+BK4+BM4+BQ4</f>
        <v>4.9911764705882362</v>
      </c>
      <c r="C4" s="26">
        <f>RANK(B4,B$4:B$11)</f>
        <v>7</v>
      </c>
      <c r="D4" s="40">
        <v>2890</v>
      </c>
      <c r="E4" s="23">
        <v>2879.9</v>
      </c>
      <c r="F4" s="20">
        <f t="shared" ref="F4:F11" si="1">D4/E4</f>
        <v>1.0035070662175769</v>
      </c>
      <c r="G4" s="10">
        <v>0.5</v>
      </c>
      <c r="H4" s="40">
        <v>0</v>
      </c>
      <c r="I4" s="40">
        <v>9.9999999999999996E-24</v>
      </c>
      <c r="J4" s="20">
        <f t="shared" ref="J4:J11" si="2">H4/I4</f>
        <v>0</v>
      </c>
      <c r="K4" s="10">
        <f>IF(AND(J4&gt;1),0,IF(OR(AND(J4&lt;=1),),1))</f>
        <v>1</v>
      </c>
      <c r="L4" s="41">
        <v>1E-3</v>
      </c>
      <c r="M4" s="42">
        <v>1E-3</v>
      </c>
      <c r="N4" s="41">
        <v>1E-3</v>
      </c>
      <c r="O4" s="42">
        <v>1E-3</v>
      </c>
      <c r="P4" s="41">
        <v>1E-3</v>
      </c>
      <c r="Q4" s="42">
        <v>1E-3</v>
      </c>
      <c r="R4" s="41">
        <v>1E-3</v>
      </c>
      <c r="S4" s="42">
        <v>1E-3</v>
      </c>
      <c r="T4" s="42">
        <v>1E-3</v>
      </c>
      <c r="U4" s="42">
        <v>1E-3</v>
      </c>
      <c r="V4" s="42">
        <v>1E-3</v>
      </c>
      <c r="W4" s="42">
        <v>1E-3</v>
      </c>
      <c r="X4" s="42">
        <v>1E-3</v>
      </c>
      <c r="Y4" s="42">
        <v>1E-3</v>
      </c>
      <c r="Z4" s="42">
        <f>L4+N4+P4+R4+T4+V4+X4</f>
        <v>7.0000000000000001E-3</v>
      </c>
      <c r="AA4" s="42">
        <f>M4+O4+Q4+S4+U4+W4+Y4</f>
        <v>7.0000000000000001E-3</v>
      </c>
      <c r="AB4" s="43">
        <v>0</v>
      </c>
      <c r="AC4" s="23">
        <f t="shared" ref="AC4:AC11" si="3">L4/M4</f>
        <v>1</v>
      </c>
      <c r="AD4" s="10">
        <f>IF(AND(AC4&gt;0.95),1,IF(OR(AND(0.85&lt;=AC4&lt;0.95),),0.75,IF(OR(AND(AC4&lt;0.85),),0)))</f>
        <v>1</v>
      </c>
      <c r="AE4" s="24">
        <v>91.25</v>
      </c>
      <c r="AF4" s="24">
        <v>89.5</v>
      </c>
      <c r="AG4" s="27">
        <f>AE4/AF4</f>
        <v>1.0195530726256983</v>
      </c>
      <c r="AH4" s="10">
        <f>IF(AND(AG4&gt;1),0.75,IF(OR(AND(AG4&lt;=1),),1))</f>
        <v>0.75</v>
      </c>
      <c r="AI4" s="24">
        <f>916.5+41133+605.2+94330+5696.6+201.4+6604.9+4594.8+47.3+49843.4+243.7+282+2563.4+802.9+45+136.5</f>
        <v>208046.59999999998</v>
      </c>
      <c r="AJ4" s="24">
        <f>916.5+41133+605.2+94330+5696.6+201.4+6604.9+4615+47.3+50661.8+243.8+282.2+2640.4+802.9+698139.8+45+136.6</f>
        <v>907102.4</v>
      </c>
      <c r="AK4" s="21">
        <f t="shared" ref="AK4:AK11" si="4">AI4/AJ4</f>
        <v>0.22935293744124144</v>
      </c>
      <c r="AL4" s="10">
        <v>17</v>
      </c>
      <c r="AM4" s="44">
        <f t="shared" ref="AM4:AM11" si="5">IF(AND(AK4&gt;=0.98),0,IF(OR(AND(AK4&lt;0.98),),-1/AL4))</f>
        <v>-5.8823529411764705E-2</v>
      </c>
      <c r="AN4" s="22">
        <v>367188.57491000002</v>
      </c>
      <c r="AO4" s="22">
        <v>366916.79306</v>
      </c>
      <c r="AP4" s="21">
        <f>AN4/AO4</f>
        <v>1.0007407179369836</v>
      </c>
      <c r="AQ4" s="44">
        <f>IF(AND(AO4&gt;=0.98),1,)</f>
        <v>1</v>
      </c>
      <c r="AR4" s="10">
        <v>0</v>
      </c>
      <c r="AS4" s="44">
        <f>IF(AND(AR4&gt;0),-0.3,)</f>
        <v>0</v>
      </c>
      <c r="AT4" s="10">
        <v>24</v>
      </c>
      <c r="AU4" s="44">
        <f>IF(AND(AT4&gt;0),-0.4,)</f>
        <v>-0.4</v>
      </c>
      <c r="AV4" s="45">
        <v>0</v>
      </c>
      <c r="AW4" s="44">
        <f>IF(AND(AV4&gt;0),-0.3,)</f>
        <v>0</v>
      </c>
      <c r="AX4" s="45">
        <v>0</v>
      </c>
      <c r="AY4" s="44">
        <f>IF(AND(AX4&gt;0),-0.5,)</f>
        <v>0</v>
      </c>
      <c r="AZ4" s="10">
        <v>0</v>
      </c>
      <c r="BA4" s="44">
        <f>IF(AND(AZ4&gt;0),-0.5,)</f>
        <v>0</v>
      </c>
      <c r="BB4" s="18">
        <v>0</v>
      </c>
      <c r="BC4" s="44">
        <f>IF(AND(BB4&gt;0),-0.2,)</f>
        <v>0</v>
      </c>
      <c r="BD4" s="18">
        <v>0</v>
      </c>
      <c r="BE4" s="44">
        <f>IF(AND(BD4&gt;0),-0.5,)</f>
        <v>0</v>
      </c>
      <c r="BF4" s="17">
        <v>0</v>
      </c>
      <c r="BG4" s="24">
        <v>0.2</v>
      </c>
      <c r="BH4" s="17">
        <v>0</v>
      </c>
      <c r="BI4" s="44">
        <f>IF(AND(BH4&gt;0),-0.5,)</f>
        <v>0</v>
      </c>
      <c r="BJ4" s="17">
        <v>0</v>
      </c>
      <c r="BK4" s="44">
        <f>IF(AND(BJ4&gt;0),-0.5,)</f>
        <v>0</v>
      </c>
      <c r="BL4" s="17">
        <v>0</v>
      </c>
      <c r="BM4" s="44">
        <f>IF(AND(BL4&gt;0),-0.5,)</f>
        <v>0</v>
      </c>
      <c r="BN4" s="27">
        <v>0</v>
      </c>
      <c r="BO4" s="44">
        <f>IF(AND(BN4&gt;0),-0.5,)</f>
        <v>0</v>
      </c>
      <c r="BP4" s="10">
        <v>0</v>
      </c>
      <c r="BQ4" s="44">
        <f>IF(AND(BP4=0),1,)</f>
        <v>1</v>
      </c>
    </row>
    <row r="5" spans="1:69" ht="24.95" customHeight="1">
      <c r="A5" s="9" t="s">
        <v>4</v>
      </c>
      <c r="B5" s="25">
        <f t="shared" si="0"/>
        <v>5.8</v>
      </c>
      <c r="C5" s="26">
        <f t="shared" ref="C5:C9" si="6">RANK(B5,B$4:B$11)</f>
        <v>4</v>
      </c>
      <c r="D5" s="40">
        <v>25446</v>
      </c>
      <c r="E5" s="23">
        <v>25268.2</v>
      </c>
      <c r="F5" s="20">
        <f t="shared" si="1"/>
        <v>1.0070365122960876</v>
      </c>
      <c r="G5" s="10">
        <v>1</v>
      </c>
      <c r="H5" s="40">
        <v>0</v>
      </c>
      <c r="I5" s="40">
        <v>9.9999999999999996E-24</v>
      </c>
      <c r="J5" s="20">
        <f t="shared" ref="J5:J8" si="7">H5/I5</f>
        <v>0</v>
      </c>
      <c r="K5" s="10">
        <f t="shared" ref="K5:K11" si="8">IF(AND(J5&gt;1),0,IF(OR(AND(J5&lt;=1),),1))</f>
        <v>1</v>
      </c>
      <c r="L5" s="40">
        <v>520</v>
      </c>
      <c r="M5" s="40">
        <v>520</v>
      </c>
      <c r="N5" s="40">
        <v>389</v>
      </c>
      <c r="O5" s="40">
        <v>389</v>
      </c>
      <c r="P5" s="40">
        <v>55</v>
      </c>
      <c r="Q5" s="40">
        <v>55</v>
      </c>
      <c r="R5" s="40">
        <v>846</v>
      </c>
      <c r="S5" s="40">
        <v>840</v>
      </c>
      <c r="T5" s="40">
        <v>1114</v>
      </c>
      <c r="U5" s="40">
        <v>1114</v>
      </c>
      <c r="V5" s="40">
        <v>0</v>
      </c>
      <c r="W5" s="40">
        <v>0</v>
      </c>
      <c r="X5" s="40">
        <v>0</v>
      </c>
      <c r="Y5" s="40">
        <v>0</v>
      </c>
      <c r="Z5" s="42">
        <f>L5+N5+P5+R5+T5+V5+X5</f>
        <v>2924</v>
      </c>
      <c r="AA5" s="42">
        <f t="shared" ref="AA5:AA11" si="9">M5+O5+Q5+S5+U5+W5+Y5</f>
        <v>2918</v>
      </c>
      <c r="AB5" s="40">
        <v>5</v>
      </c>
      <c r="AC5" s="23">
        <f>(L5/M5+N5/O5+P5/Q5+R5/S5+T5/U5)/AB5</f>
        <v>1.0014285714285713</v>
      </c>
      <c r="AD5" s="10">
        <f t="shared" ref="AD5:AD11" si="10">IF(AND(AC5&gt;0.95),1,IF(OR(AND(0.85&lt;=AC5&lt;0.95),),0.75,IF(OR(AND(AC5&lt;0.85),),0)))</f>
        <v>1</v>
      </c>
      <c r="AE5" s="24">
        <v>3</v>
      </c>
      <c r="AF5" s="24">
        <v>3</v>
      </c>
      <c r="AG5" s="10">
        <f t="shared" ref="AG5:AG11" si="11">AE5/AF5</f>
        <v>1</v>
      </c>
      <c r="AH5" s="10">
        <f t="shared" ref="AH5:AH11" si="12">IF(AND(AG5&gt;1),0.75,IF(OR(AND(AG5&lt;=1),),1))</f>
        <v>1</v>
      </c>
      <c r="AI5" s="24">
        <f>8062+8169.6+82.1+6046.9+35+746.7+1279+4138</f>
        <v>28559.3</v>
      </c>
      <c r="AJ5" s="24">
        <f>8062+8169.6+86.6+6238.7+35+746.7+1279+4138</f>
        <v>28755.600000000002</v>
      </c>
      <c r="AK5" s="21">
        <f t="shared" si="4"/>
        <v>0.99317350359582124</v>
      </c>
      <c r="AL5" s="10">
        <v>8</v>
      </c>
      <c r="AM5" s="44">
        <f t="shared" si="5"/>
        <v>0</v>
      </c>
      <c r="AN5" s="22">
        <v>363678.51351000002</v>
      </c>
      <c r="AO5" s="22">
        <v>363678.51351000002</v>
      </c>
      <c r="AP5" s="21">
        <f t="shared" ref="AP5:AP11" si="13">AN5/AO5</f>
        <v>1</v>
      </c>
      <c r="AQ5" s="44">
        <f t="shared" ref="AQ5:AQ11" si="14">IF(AND(AO5&gt;=0.98),1,)</f>
        <v>1</v>
      </c>
      <c r="AR5" s="10">
        <v>0</v>
      </c>
      <c r="AS5" s="44">
        <f t="shared" ref="AS5:AS11" si="15">IF(AND(AR5&gt;0),-0.3,)</f>
        <v>0</v>
      </c>
      <c r="AT5" s="10">
        <v>120</v>
      </c>
      <c r="AU5" s="44">
        <f t="shared" ref="AU5:AU11" si="16">IF(AND(AT5&gt;0),-0.4,)</f>
        <v>-0.4</v>
      </c>
      <c r="AV5" s="45">
        <v>0</v>
      </c>
      <c r="AW5" s="44">
        <f t="shared" ref="AW5:AW11" si="17">IF(AND(AV5&gt;0),-0.3,)</f>
        <v>0</v>
      </c>
      <c r="AX5" s="45">
        <v>0</v>
      </c>
      <c r="AY5" s="44">
        <f t="shared" ref="AY5:AY11" si="18">IF(AND(AX5&gt;0),-0.5,)</f>
        <v>0</v>
      </c>
      <c r="AZ5" s="10">
        <v>0</v>
      </c>
      <c r="BA5" s="44">
        <f t="shared" ref="BA5:BA11" si="19">IF(AND(AZ5&gt;0),-0.5,)</f>
        <v>0</v>
      </c>
      <c r="BB5" s="18">
        <v>0</v>
      </c>
      <c r="BC5" s="44">
        <f t="shared" ref="BC5:BC11" si="20">IF(AND(BB5&gt;0),-0.2,)</f>
        <v>0</v>
      </c>
      <c r="BD5" s="18">
        <v>0</v>
      </c>
      <c r="BE5" s="44">
        <f t="shared" ref="BE5:BE11" si="21">IF(AND(BD5&gt;0),-0.5,)</f>
        <v>0</v>
      </c>
      <c r="BF5" s="24">
        <v>0</v>
      </c>
      <c r="BG5" s="24">
        <v>0.2</v>
      </c>
      <c r="BH5" s="24">
        <v>0</v>
      </c>
      <c r="BI5" s="44">
        <f t="shared" ref="BI5:BI11" si="22">IF(AND(BH5&gt;0),-0.5,)</f>
        <v>0</v>
      </c>
      <c r="BJ5" s="24">
        <v>0</v>
      </c>
      <c r="BK5" s="44">
        <f t="shared" ref="BK5:BK11" si="23">IF(AND(BJ5&gt;0),-0.5,)</f>
        <v>0</v>
      </c>
      <c r="BL5" s="24">
        <v>0</v>
      </c>
      <c r="BM5" s="44">
        <f t="shared" ref="BM5:BM11" si="24">IF(AND(BL5&gt;0),-0.5,)</f>
        <v>0</v>
      </c>
      <c r="BN5" s="27">
        <v>0</v>
      </c>
      <c r="BO5" s="44">
        <f t="shared" ref="BO5:BO11" si="25">IF(AND(BN5&gt;0),-0.5,)</f>
        <v>0</v>
      </c>
      <c r="BP5" s="10">
        <v>0</v>
      </c>
      <c r="BQ5" s="44">
        <f t="shared" ref="BQ5:BQ11" si="26">IF(AND(BP5=0),1,)</f>
        <v>1</v>
      </c>
    </row>
    <row r="6" spans="1:69" ht="48" customHeight="1">
      <c r="A6" s="15" t="s">
        <v>25</v>
      </c>
      <c r="B6" s="25">
        <f t="shared" si="0"/>
        <v>5.55</v>
      </c>
      <c r="C6" s="26">
        <f t="shared" si="6"/>
        <v>6</v>
      </c>
      <c r="D6" s="40">
        <v>3296.6</v>
      </c>
      <c r="E6" s="23">
        <v>3296.6</v>
      </c>
      <c r="F6" s="20">
        <f t="shared" si="1"/>
        <v>1</v>
      </c>
      <c r="G6" s="10">
        <v>1</v>
      </c>
      <c r="H6" s="40">
        <v>0</v>
      </c>
      <c r="I6" s="40">
        <v>9.9999999999999996E-24</v>
      </c>
      <c r="J6" s="20">
        <f t="shared" si="7"/>
        <v>0</v>
      </c>
      <c r="K6" s="10">
        <f t="shared" si="8"/>
        <v>1</v>
      </c>
      <c r="L6" s="40">
        <v>67</v>
      </c>
      <c r="M6" s="40">
        <v>67</v>
      </c>
      <c r="N6" s="40">
        <v>49</v>
      </c>
      <c r="O6" s="40">
        <v>49</v>
      </c>
      <c r="P6" s="40">
        <v>4</v>
      </c>
      <c r="Q6" s="40">
        <v>4</v>
      </c>
      <c r="R6" s="40">
        <v>178</v>
      </c>
      <c r="S6" s="40">
        <v>178</v>
      </c>
      <c r="T6" s="40">
        <v>680</v>
      </c>
      <c r="U6" s="40">
        <v>680</v>
      </c>
      <c r="V6" s="40">
        <v>0</v>
      </c>
      <c r="W6" s="40">
        <v>0</v>
      </c>
      <c r="X6" s="40">
        <v>0</v>
      </c>
      <c r="Y6" s="40">
        <v>0</v>
      </c>
      <c r="Z6" s="42">
        <f>L6+N6+P6+R6+T6+V6+X6</f>
        <v>978</v>
      </c>
      <c r="AA6" s="42">
        <f>M6+O6+Q6+S6+U6+W6+Y6</f>
        <v>978</v>
      </c>
      <c r="AB6" s="40">
        <v>5</v>
      </c>
      <c r="AC6" s="23">
        <f>(L6/M6+N6/O6+P6/Q6+R6/S6+T6/U6)/AB6</f>
        <v>1</v>
      </c>
      <c r="AD6" s="10">
        <f t="shared" si="10"/>
        <v>1</v>
      </c>
      <c r="AE6" s="24">
        <v>4</v>
      </c>
      <c r="AF6" s="24">
        <v>4</v>
      </c>
      <c r="AG6" s="10">
        <f t="shared" si="11"/>
        <v>1</v>
      </c>
      <c r="AH6" s="10">
        <f t="shared" si="12"/>
        <v>1</v>
      </c>
      <c r="AI6" s="24">
        <f>1138.2+750+457.8+759.7</f>
        <v>3105.7</v>
      </c>
      <c r="AJ6" s="41">
        <f>1138.2+750+1366.2+759.7</f>
        <v>4014.1000000000004</v>
      </c>
      <c r="AK6" s="21">
        <f t="shared" si="4"/>
        <v>0.77369771555267675</v>
      </c>
      <c r="AL6" s="10">
        <v>4</v>
      </c>
      <c r="AM6" s="44">
        <f t="shared" si="5"/>
        <v>-0.25</v>
      </c>
      <c r="AN6" s="22">
        <v>39514.225810000004</v>
      </c>
      <c r="AO6" s="22">
        <v>39514.225810000004</v>
      </c>
      <c r="AP6" s="21">
        <f t="shared" si="13"/>
        <v>1</v>
      </c>
      <c r="AQ6" s="44">
        <f t="shared" si="14"/>
        <v>1</v>
      </c>
      <c r="AR6" s="10">
        <v>0</v>
      </c>
      <c r="AS6" s="44">
        <f t="shared" si="15"/>
        <v>0</v>
      </c>
      <c r="AT6" s="10">
        <v>28</v>
      </c>
      <c r="AU6" s="44">
        <f t="shared" si="16"/>
        <v>-0.4</v>
      </c>
      <c r="AV6" s="45">
        <v>0</v>
      </c>
      <c r="AW6" s="44">
        <f t="shared" si="17"/>
        <v>0</v>
      </c>
      <c r="AX6" s="45">
        <v>0</v>
      </c>
      <c r="AY6" s="44">
        <f t="shared" si="18"/>
        <v>0</v>
      </c>
      <c r="AZ6" s="10">
        <v>0</v>
      </c>
      <c r="BA6" s="44">
        <f t="shared" si="19"/>
        <v>0</v>
      </c>
      <c r="BB6" s="18">
        <v>0</v>
      </c>
      <c r="BC6" s="44">
        <f t="shared" si="20"/>
        <v>0</v>
      </c>
      <c r="BD6" s="18">
        <v>0</v>
      </c>
      <c r="BE6" s="44">
        <f t="shared" si="21"/>
        <v>0</v>
      </c>
      <c r="BF6" s="24">
        <v>0</v>
      </c>
      <c r="BG6" s="24">
        <v>0.2</v>
      </c>
      <c r="BH6" s="24">
        <v>0</v>
      </c>
      <c r="BI6" s="44">
        <f t="shared" si="22"/>
        <v>0</v>
      </c>
      <c r="BJ6" s="24">
        <v>0</v>
      </c>
      <c r="BK6" s="44">
        <f t="shared" si="23"/>
        <v>0</v>
      </c>
      <c r="BL6" s="24">
        <v>0</v>
      </c>
      <c r="BM6" s="44">
        <f t="shared" si="24"/>
        <v>0</v>
      </c>
      <c r="BN6" s="27">
        <v>0</v>
      </c>
      <c r="BO6" s="44">
        <f t="shared" si="25"/>
        <v>0</v>
      </c>
      <c r="BP6" s="10">
        <v>0</v>
      </c>
      <c r="BQ6" s="44">
        <f t="shared" si="26"/>
        <v>1</v>
      </c>
    </row>
    <row r="7" spans="1:69" ht="24.95" customHeight="1">
      <c r="A7" s="9" t="s">
        <v>5</v>
      </c>
      <c r="B7" s="25">
        <f t="shared" si="0"/>
        <v>5.8</v>
      </c>
      <c r="C7" s="26">
        <f t="shared" si="6"/>
        <v>4</v>
      </c>
      <c r="D7" s="40">
        <v>10505</v>
      </c>
      <c r="E7" s="23">
        <v>9809</v>
      </c>
      <c r="F7" s="20">
        <f t="shared" si="1"/>
        <v>1.0709552451829951</v>
      </c>
      <c r="G7" s="10">
        <v>1</v>
      </c>
      <c r="H7" s="40">
        <v>0</v>
      </c>
      <c r="I7" s="40">
        <v>9.9999999999999996E-24</v>
      </c>
      <c r="J7" s="20">
        <f t="shared" si="7"/>
        <v>0</v>
      </c>
      <c r="K7" s="10">
        <f t="shared" si="8"/>
        <v>1</v>
      </c>
      <c r="L7" s="40">
        <v>8291</v>
      </c>
      <c r="M7" s="40">
        <v>8280</v>
      </c>
      <c r="N7" s="40">
        <v>3473</v>
      </c>
      <c r="O7" s="40">
        <v>3473</v>
      </c>
      <c r="P7" s="40">
        <v>364180</v>
      </c>
      <c r="Q7" s="40">
        <v>361923</v>
      </c>
      <c r="R7" s="40">
        <v>3993</v>
      </c>
      <c r="S7" s="40">
        <v>3993</v>
      </c>
      <c r="T7" s="40">
        <v>170</v>
      </c>
      <c r="U7" s="40">
        <v>167</v>
      </c>
      <c r="V7" s="40">
        <v>119</v>
      </c>
      <c r="W7" s="40">
        <v>110</v>
      </c>
      <c r="X7" s="40">
        <v>378</v>
      </c>
      <c r="Y7" s="40">
        <v>378</v>
      </c>
      <c r="Z7" s="42">
        <f>L7+N7+P7+R7+T7+V7+X7</f>
        <v>380604</v>
      </c>
      <c r="AA7" s="42">
        <f>M7+O7+Q7+S7+U7+W7+Y7</f>
        <v>378324</v>
      </c>
      <c r="AB7" s="40">
        <v>7</v>
      </c>
      <c r="AC7" s="23">
        <f>(L7/M7+N7/O7+P7/Q7+R7/S7+T7/U7+V7/W7+X7/Y7)/AB7</f>
        <v>1.0153352698842946</v>
      </c>
      <c r="AD7" s="10">
        <f t="shared" si="10"/>
        <v>1</v>
      </c>
      <c r="AE7" s="24">
        <v>3</v>
      </c>
      <c r="AF7" s="24">
        <v>3</v>
      </c>
      <c r="AG7" s="10">
        <f t="shared" si="11"/>
        <v>1</v>
      </c>
      <c r="AH7" s="10">
        <f t="shared" si="12"/>
        <v>1</v>
      </c>
      <c r="AI7" s="41">
        <f>184+3688.4+1673.8+5000+500</f>
        <v>11046.2</v>
      </c>
      <c r="AJ7" s="41">
        <f>184+3688.4+1673.8+5000+500</f>
        <v>11046.2</v>
      </c>
      <c r="AK7" s="21">
        <f t="shared" si="4"/>
        <v>1</v>
      </c>
      <c r="AL7" s="10">
        <v>5</v>
      </c>
      <c r="AM7" s="44">
        <f t="shared" si="5"/>
        <v>0</v>
      </c>
      <c r="AN7" s="22">
        <v>137957.18145</v>
      </c>
      <c r="AO7" s="22">
        <v>138048.18843000001</v>
      </c>
      <c r="AP7" s="21">
        <f t="shared" si="13"/>
        <v>0.99934075933168687</v>
      </c>
      <c r="AQ7" s="44">
        <f t="shared" si="14"/>
        <v>1</v>
      </c>
      <c r="AR7" s="10">
        <v>0</v>
      </c>
      <c r="AS7" s="44">
        <f t="shared" si="15"/>
        <v>0</v>
      </c>
      <c r="AT7" s="10">
        <v>14</v>
      </c>
      <c r="AU7" s="44">
        <f t="shared" si="16"/>
        <v>-0.4</v>
      </c>
      <c r="AV7" s="45">
        <v>0</v>
      </c>
      <c r="AW7" s="44">
        <f t="shared" si="17"/>
        <v>0</v>
      </c>
      <c r="AX7" s="45">
        <v>0</v>
      </c>
      <c r="AY7" s="44">
        <f t="shared" si="18"/>
        <v>0</v>
      </c>
      <c r="AZ7" s="10">
        <v>0</v>
      </c>
      <c r="BA7" s="44">
        <f t="shared" si="19"/>
        <v>0</v>
      </c>
      <c r="BB7" s="18">
        <v>0</v>
      </c>
      <c r="BC7" s="44">
        <f t="shared" si="20"/>
        <v>0</v>
      </c>
      <c r="BD7" s="18">
        <v>0</v>
      </c>
      <c r="BE7" s="44">
        <f t="shared" si="21"/>
        <v>0</v>
      </c>
      <c r="BF7" s="24">
        <v>0</v>
      </c>
      <c r="BG7" s="24">
        <v>0.2</v>
      </c>
      <c r="BH7" s="24">
        <v>0</v>
      </c>
      <c r="BI7" s="44">
        <f t="shared" si="22"/>
        <v>0</v>
      </c>
      <c r="BJ7" s="24">
        <v>0</v>
      </c>
      <c r="BK7" s="44">
        <f t="shared" si="23"/>
        <v>0</v>
      </c>
      <c r="BL7" s="24">
        <v>0</v>
      </c>
      <c r="BM7" s="44">
        <f t="shared" si="24"/>
        <v>0</v>
      </c>
      <c r="BN7" s="27">
        <v>0</v>
      </c>
      <c r="BO7" s="44">
        <f t="shared" si="25"/>
        <v>0</v>
      </c>
      <c r="BP7" s="10">
        <v>0</v>
      </c>
      <c r="BQ7" s="44">
        <f t="shared" si="26"/>
        <v>1</v>
      </c>
    </row>
    <row r="8" spans="1:69" ht="24.95" customHeight="1">
      <c r="A8" s="9" t="s">
        <v>6</v>
      </c>
      <c r="B8" s="25">
        <f t="shared" si="0"/>
        <v>6</v>
      </c>
      <c r="C8" s="26">
        <f t="shared" si="6"/>
        <v>1</v>
      </c>
      <c r="D8" s="40">
        <v>0</v>
      </c>
      <c r="E8" s="23">
        <v>0</v>
      </c>
      <c r="F8" s="20">
        <v>1</v>
      </c>
      <c r="G8" s="10">
        <v>1</v>
      </c>
      <c r="H8" s="40">
        <v>0</v>
      </c>
      <c r="I8" s="40">
        <v>9.9999999999999996E-24</v>
      </c>
      <c r="J8" s="20">
        <f t="shared" si="7"/>
        <v>0</v>
      </c>
      <c r="K8" s="10">
        <f t="shared" si="8"/>
        <v>1</v>
      </c>
      <c r="L8" s="41">
        <v>1E-3</v>
      </c>
      <c r="M8" s="42">
        <v>1E-3</v>
      </c>
      <c r="N8" s="41">
        <v>1E-3</v>
      </c>
      <c r="O8" s="42">
        <v>1E-3</v>
      </c>
      <c r="P8" s="41">
        <v>1E-3</v>
      </c>
      <c r="Q8" s="42">
        <v>1E-3</v>
      </c>
      <c r="R8" s="41">
        <v>1E-3</v>
      </c>
      <c r="S8" s="42">
        <v>1E-3</v>
      </c>
      <c r="T8" s="42">
        <v>1E-3</v>
      </c>
      <c r="U8" s="42">
        <v>1E-3</v>
      </c>
      <c r="V8" s="42">
        <v>1E-3</v>
      </c>
      <c r="W8" s="42">
        <v>1E-3</v>
      </c>
      <c r="X8" s="42">
        <v>1E-3</v>
      </c>
      <c r="Y8" s="42">
        <v>1E-3</v>
      </c>
      <c r="Z8" s="42">
        <f t="shared" ref="Z8:Z11" si="27">L8+N8+P8+R8+T8+V8+X8</f>
        <v>7.0000000000000001E-3</v>
      </c>
      <c r="AA8" s="42">
        <f t="shared" si="9"/>
        <v>7.0000000000000001E-3</v>
      </c>
      <c r="AB8" s="42">
        <v>0</v>
      </c>
      <c r="AC8" s="23">
        <f t="shared" si="3"/>
        <v>1</v>
      </c>
      <c r="AD8" s="10">
        <f t="shared" si="10"/>
        <v>1</v>
      </c>
      <c r="AE8" s="24">
        <v>16</v>
      </c>
      <c r="AF8" s="24">
        <v>16</v>
      </c>
      <c r="AG8" s="10">
        <f t="shared" si="11"/>
        <v>1</v>
      </c>
      <c r="AH8" s="10">
        <f t="shared" si="12"/>
        <v>1</v>
      </c>
      <c r="AI8" s="41">
        <v>1E-3</v>
      </c>
      <c r="AJ8" s="41">
        <v>1E-3</v>
      </c>
      <c r="AK8" s="21">
        <f t="shared" si="4"/>
        <v>1</v>
      </c>
      <c r="AL8" s="10">
        <v>0</v>
      </c>
      <c r="AM8" s="44">
        <f t="shared" si="5"/>
        <v>0</v>
      </c>
      <c r="AN8" s="22">
        <v>10675.887909999999</v>
      </c>
      <c r="AO8" s="22">
        <v>10417.980320000001</v>
      </c>
      <c r="AP8" s="21">
        <f t="shared" si="13"/>
        <v>1.0247560066421779</v>
      </c>
      <c r="AQ8" s="44">
        <f t="shared" si="14"/>
        <v>1</v>
      </c>
      <c r="AR8" s="10">
        <v>0</v>
      </c>
      <c r="AS8" s="44">
        <f t="shared" si="15"/>
        <v>0</v>
      </c>
      <c r="AT8" s="10">
        <v>0</v>
      </c>
      <c r="AU8" s="44">
        <f t="shared" si="16"/>
        <v>0</v>
      </c>
      <c r="AV8" s="45">
        <v>0</v>
      </c>
      <c r="AW8" s="44">
        <f t="shared" si="17"/>
        <v>0</v>
      </c>
      <c r="AX8" s="45">
        <v>0</v>
      </c>
      <c r="AY8" s="44">
        <f t="shared" si="18"/>
        <v>0</v>
      </c>
      <c r="AZ8" s="10">
        <v>0</v>
      </c>
      <c r="BA8" s="44">
        <f t="shared" si="19"/>
        <v>0</v>
      </c>
      <c r="BB8" s="18">
        <v>0</v>
      </c>
      <c r="BC8" s="44">
        <f t="shared" si="20"/>
        <v>0</v>
      </c>
      <c r="BD8" s="18">
        <v>0</v>
      </c>
      <c r="BE8" s="44">
        <f t="shared" si="21"/>
        <v>0</v>
      </c>
      <c r="BF8" s="24">
        <v>0</v>
      </c>
      <c r="BG8" s="24">
        <v>0</v>
      </c>
      <c r="BH8" s="24">
        <v>0</v>
      </c>
      <c r="BI8" s="44">
        <f t="shared" si="22"/>
        <v>0</v>
      </c>
      <c r="BJ8" s="24">
        <v>0</v>
      </c>
      <c r="BK8" s="44">
        <f t="shared" si="23"/>
        <v>0</v>
      </c>
      <c r="BL8" s="24">
        <v>0</v>
      </c>
      <c r="BM8" s="44">
        <f t="shared" si="24"/>
        <v>0</v>
      </c>
      <c r="BN8" s="27">
        <v>0</v>
      </c>
      <c r="BO8" s="44">
        <f t="shared" si="25"/>
        <v>0</v>
      </c>
      <c r="BP8" s="10">
        <v>0</v>
      </c>
      <c r="BQ8" s="44">
        <f t="shared" si="26"/>
        <v>1</v>
      </c>
    </row>
    <row r="9" spans="1:69" s="1" customFormat="1" ht="24.95" customHeight="1">
      <c r="A9" s="9" t="s">
        <v>68</v>
      </c>
      <c r="B9" s="25">
        <f t="shared" si="0"/>
        <v>4.5999999999999996</v>
      </c>
      <c r="C9" s="26">
        <f t="shared" si="6"/>
        <v>8</v>
      </c>
      <c r="D9" s="40">
        <v>20384.3</v>
      </c>
      <c r="E9" s="23">
        <v>17471.099999999999</v>
      </c>
      <c r="F9" s="20">
        <f t="shared" si="1"/>
        <v>1.1667439371304613</v>
      </c>
      <c r="G9" s="10">
        <v>0.5</v>
      </c>
      <c r="H9" s="40">
        <v>5709</v>
      </c>
      <c r="I9" s="40">
        <v>6531.7</v>
      </c>
      <c r="J9" s="20">
        <f t="shared" si="2"/>
        <v>0.87404504187271315</v>
      </c>
      <c r="K9" s="10">
        <f t="shared" si="8"/>
        <v>1</v>
      </c>
      <c r="L9" s="41">
        <v>1E-3</v>
      </c>
      <c r="M9" s="42">
        <v>1E-3</v>
      </c>
      <c r="N9" s="41">
        <v>1E-3</v>
      </c>
      <c r="O9" s="42">
        <v>1E-3</v>
      </c>
      <c r="P9" s="41">
        <v>1E-3</v>
      </c>
      <c r="Q9" s="42">
        <v>1E-3</v>
      </c>
      <c r="R9" s="41">
        <v>1E-3</v>
      </c>
      <c r="S9" s="42">
        <v>1E-3</v>
      </c>
      <c r="T9" s="42">
        <v>1E-3</v>
      </c>
      <c r="U9" s="42">
        <v>1E-3</v>
      </c>
      <c r="V9" s="42">
        <v>1E-3</v>
      </c>
      <c r="W9" s="42">
        <v>1E-3</v>
      </c>
      <c r="X9" s="42">
        <v>1E-3</v>
      </c>
      <c r="Y9" s="42">
        <v>1E-3</v>
      </c>
      <c r="Z9" s="42">
        <f t="shared" si="27"/>
        <v>7.0000000000000001E-3</v>
      </c>
      <c r="AA9" s="42">
        <f t="shared" si="9"/>
        <v>7.0000000000000001E-3</v>
      </c>
      <c r="AB9" s="42">
        <v>0</v>
      </c>
      <c r="AC9" s="23">
        <f t="shared" si="3"/>
        <v>1</v>
      </c>
      <c r="AD9" s="10">
        <f t="shared" si="10"/>
        <v>1</v>
      </c>
      <c r="AE9" s="24">
        <v>8</v>
      </c>
      <c r="AF9" s="24">
        <v>8</v>
      </c>
      <c r="AG9" s="10">
        <f t="shared" si="11"/>
        <v>1</v>
      </c>
      <c r="AH9" s="10">
        <f t="shared" si="12"/>
        <v>1</v>
      </c>
      <c r="AI9" s="41">
        <f>733.4+18660</f>
        <v>19393.400000000001</v>
      </c>
      <c r="AJ9" s="41">
        <f>14347+733.4+18660</f>
        <v>33740.400000000001</v>
      </c>
      <c r="AK9" s="21">
        <f t="shared" si="4"/>
        <v>0.57478275302011839</v>
      </c>
      <c r="AL9" s="27">
        <v>2</v>
      </c>
      <c r="AM9" s="44">
        <f t="shared" si="5"/>
        <v>-0.5</v>
      </c>
      <c r="AN9" s="22">
        <v>60760.505899999996</v>
      </c>
      <c r="AO9" s="22">
        <v>82135.335720000003</v>
      </c>
      <c r="AP9" s="21">
        <f t="shared" si="13"/>
        <v>0.73976085161608196</v>
      </c>
      <c r="AQ9" s="44">
        <f t="shared" si="14"/>
        <v>1</v>
      </c>
      <c r="AR9" s="10">
        <v>0</v>
      </c>
      <c r="AS9" s="44">
        <f t="shared" si="15"/>
        <v>0</v>
      </c>
      <c r="AT9" s="10">
        <v>5</v>
      </c>
      <c r="AU9" s="44">
        <f t="shared" si="16"/>
        <v>-0.4</v>
      </c>
      <c r="AV9" s="45">
        <v>0</v>
      </c>
      <c r="AW9" s="44">
        <f t="shared" si="17"/>
        <v>0</v>
      </c>
      <c r="AX9" s="45">
        <v>0</v>
      </c>
      <c r="AY9" s="44">
        <f t="shared" si="18"/>
        <v>0</v>
      </c>
      <c r="AZ9" s="10">
        <v>0</v>
      </c>
      <c r="BA9" s="44">
        <f t="shared" si="19"/>
        <v>0</v>
      </c>
      <c r="BB9" s="18">
        <v>0</v>
      </c>
      <c r="BC9" s="44">
        <f t="shared" si="20"/>
        <v>0</v>
      </c>
      <c r="BD9" s="18">
        <v>0</v>
      </c>
      <c r="BE9" s="44">
        <f t="shared" si="21"/>
        <v>0</v>
      </c>
      <c r="BF9" s="24">
        <v>0</v>
      </c>
      <c r="BG9" s="24">
        <v>0</v>
      </c>
      <c r="BH9" s="24">
        <v>0</v>
      </c>
      <c r="BI9" s="44">
        <f t="shared" si="22"/>
        <v>0</v>
      </c>
      <c r="BJ9" s="24">
        <v>0</v>
      </c>
      <c r="BK9" s="44">
        <f t="shared" si="23"/>
        <v>0</v>
      </c>
      <c r="BL9" s="24">
        <v>0</v>
      </c>
      <c r="BM9" s="44">
        <f t="shared" si="24"/>
        <v>0</v>
      </c>
      <c r="BN9" s="27">
        <v>0</v>
      </c>
      <c r="BO9" s="44">
        <f t="shared" si="25"/>
        <v>0</v>
      </c>
      <c r="BP9" s="10">
        <v>0</v>
      </c>
      <c r="BQ9" s="44">
        <f t="shared" si="26"/>
        <v>1</v>
      </c>
    </row>
    <row r="10" spans="1:69" s="1" customFormat="1" ht="24.95" customHeight="1">
      <c r="A10" s="9" t="s">
        <v>31</v>
      </c>
      <c r="B10" s="25">
        <f>G10+K10+BE10+BO10+AD10+AH10+AM10+AQ10+AS10+AU10+AW10+AY10+BA10+BC10+BG10+BI10+BK10+BM10+BQ10</f>
        <v>6</v>
      </c>
      <c r="C10" s="26">
        <f>RANK(B10,B$4:B$11)</f>
        <v>1</v>
      </c>
      <c r="D10" s="40">
        <v>0</v>
      </c>
      <c r="E10" s="23">
        <v>0</v>
      </c>
      <c r="F10" s="20">
        <v>1</v>
      </c>
      <c r="G10" s="10">
        <v>1</v>
      </c>
      <c r="H10" s="40">
        <v>0</v>
      </c>
      <c r="I10" s="40">
        <v>9.9999999999999996E-24</v>
      </c>
      <c r="J10" s="20">
        <f t="shared" si="2"/>
        <v>0</v>
      </c>
      <c r="K10" s="10">
        <f t="shared" si="8"/>
        <v>1</v>
      </c>
      <c r="L10" s="41">
        <v>1E-3</v>
      </c>
      <c r="M10" s="42">
        <v>1E-3</v>
      </c>
      <c r="N10" s="41">
        <v>1E-3</v>
      </c>
      <c r="O10" s="42">
        <v>1E-3</v>
      </c>
      <c r="P10" s="41">
        <v>1E-3</v>
      </c>
      <c r="Q10" s="42">
        <v>1E-3</v>
      </c>
      <c r="R10" s="41">
        <v>1E-3</v>
      </c>
      <c r="S10" s="42">
        <v>1E-3</v>
      </c>
      <c r="T10" s="42">
        <v>1E-3</v>
      </c>
      <c r="U10" s="42">
        <v>1E-3</v>
      </c>
      <c r="V10" s="42">
        <v>1E-3</v>
      </c>
      <c r="W10" s="42">
        <v>1E-3</v>
      </c>
      <c r="X10" s="42">
        <v>1E-3</v>
      </c>
      <c r="Y10" s="42">
        <v>1E-3</v>
      </c>
      <c r="Z10" s="42">
        <f t="shared" ref="Z10" si="28">L10+N10+P10+R10+T10+V10+X10</f>
        <v>7.0000000000000001E-3</v>
      </c>
      <c r="AA10" s="42">
        <f t="shared" ref="AA10" si="29">M10+O10+Q10+S10+U10+W10+Y10</f>
        <v>7.0000000000000001E-3</v>
      </c>
      <c r="AB10" s="42">
        <v>0</v>
      </c>
      <c r="AC10" s="23">
        <f t="shared" ref="AC10" si="30">L10/M10</f>
        <v>1</v>
      </c>
      <c r="AD10" s="10">
        <f t="shared" si="10"/>
        <v>1</v>
      </c>
      <c r="AE10" s="24">
        <v>1</v>
      </c>
      <c r="AF10" s="24">
        <v>1</v>
      </c>
      <c r="AG10" s="10">
        <f t="shared" ref="AG10" si="31">AE10/AF10</f>
        <v>1</v>
      </c>
      <c r="AH10" s="10">
        <f t="shared" si="12"/>
        <v>1</v>
      </c>
      <c r="AI10" s="41">
        <v>1.0000000000000001E-9</v>
      </c>
      <c r="AJ10" s="41">
        <v>1.0000000000000001E-9</v>
      </c>
      <c r="AK10" s="21">
        <f t="shared" si="4"/>
        <v>1</v>
      </c>
      <c r="AL10" s="27">
        <v>0</v>
      </c>
      <c r="AM10" s="44">
        <f t="shared" si="5"/>
        <v>0</v>
      </c>
      <c r="AN10" s="22">
        <v>1020.02797</v>
      </c>
      <c r="AO10" s="22">
        <v>1068.2190000000001</v>
      </c>
      <c r="AP10" s="21">
        <f t="shared" si="13"/>
        <v>0.95488656352302281</v>
      </c>
      <c r="AQ10" s="44">
        <f t="shared" si="14"/>
        <v>1</v>
      </c>
      <c r="AR10" s="10">
        <v>0</v>
      </c>
      <c r="AS10" s="44">
        <f t="shared" si="15"/>
        <v>0</v>
      </c>
      <c r="AT10" s="10">
        <v>0</v>
      </c>
      <c r="AU10" s="44">
        <f t="shared" si="16"/>
        <v>0</v>
      </c>
      <c r="AV10" s="45">
        <v>0</v>
      </c>
      <c r="AW10" s="44">
        <f t="shared" si="17"/>
        <v>0</v>
      </c>
      <c r="AX10" s="45">
        <v>0</v>
      </c>
      <c r="AY10" s="44">
        <f t="shared" si="18"/>
        <v>0</v>
      </c>
      <c r="AZ10" s="10">
        <v>0</v>
      </c>
      <c r="BA10" s="44">
        <f t="shared" si="19"/>
        <v>0</v>
      </c>
      <c r="BB10" s="18">
        <v>0</v>
      </c>
      <c r="BC10" s="44">
        <f t="shared" si="20"/>
        <v>0</v>
      </c>
      <c r="BD10" s="18">
        <v>0</v>
      </c>
      <c r="BE10" s="44">
        <f t="shared" si="21"/>
        <v>0</v>
      </c>
      <c r="BF10" s="24">
        <v>0</v>
      </c>
      <c r="BG10" s="24">
        <v>0</v>
      </c>
      <c r="BH10" s="24">
        <v>0</v>
      </c>
      <c r="BI10" s="44">
        <f t="shared" si="22"/>
        <v>0</v>
      </c>
      <c r="BJ10" s="24">
        <v>0</v>
      </c>
      <c r="BK10" s="44">
        <f t="shared" si="23"/>
        <v>0</v>
      </c>
      <c r="BL10" s="24">
        <v>0</v>
      </c>
      <c r="BM10" s="44">
        <f t="shared" si="24"/>
        <v>0</v>
      </c>
      <c r="BN10" s="27">
        <v>0</v>
      </c>
      <c r="BO10" s="44">
        <f t="shared" si="25"/>
        <v>0</v>
      </c>
      <c r="BP10" s="10">
        <v>0</v>
      </c>
      <c r="BQ10" s="44">
        <f t="shared" si="26"/>
        <v>1</v>
      </c>
    </row>
    <row r="11" spans="1:69" s="1" customFormat="1" ht="24.95" customHeight="1">
      <c r="A11" s="9" t="s">
        <v>30</v>
      </c>
      <c r="B11" s="25">
        <f>G11+K11+BE11+BO11+AD11+AH11+AM11+AQ11+AS11+AU11+AW11+AY11+BA11+BC11+BG11+BI11+BK11+BM11+BQ11</f>
        <v>6</v>
      </c>
      <c r="C11" s="26">
        <f>RANK(B11,B$4:B$11)</f>
        <v>1</v>
      </c>
      <c r="D11" s="40">
        <v>0</v>
      </c>
      <c r="E11" s="23">
        <v>0</v>
      </c>
      <c r="F11" s="20">
        <v>1</v>
      </c>
      <c r="G11" s="10">
        <v>1</v>
      </c>
      <c r="H11" s="40">
        <v>0</v>
      </c>
      <c r="I11" s="40">
        <v>9.9999999999999996E-24</v>
      </c>
      <c r="J11" s="20">
        <f t="shared" si="2"/>
        <v>0</v>
      </c>
      <c r="K11" s="10">
        <f t="shared" si="8"/>
        <v>1</v>
      </c>
      <c r="L11" s="41">
        <v>1E-3</v>
      </c>
      <c r="M11" s="42">
        <v>1E-3</v>
      </c>
      <c r="N11" s="41">
        <v>1E-3</v>
      </c>
      <c r="O11" s="42">
        <v>1E-3</v>
      </c>
      <c r="P11" s="41">
        <v>1E-3</v>
      </c>
      <c r="Q11" s="42">
        <v>1E-3</v>
      </c>
      <c r="R11" s="41">
        <v>1E-3</v>
      </c>
      <c r="S11" s="42">
        <v>1E-3</v>
      </c>
      <c r="T11" s="42">
        <v>1E-3</v>
      </c>
      <c r="U11" s="42">
        <v>1E-3</v>
      </c>
      <c r="V11" s="42">
        <v>1E-3</v>
      </c>
      <c r="W11" s="42">
        <v>1E-3</v>
      </c>
      <c r="X11" s="42">
        <v>1E-3</v>
      </c>
      <c r="Y11" s="42">
        <v>1E-3</v>
      </c>
      <c r="Z11" s="42">
        <f t="shared" si="27"/>
        <v>7.0000000000000001E-3</v>
      </c>
      <c r="AA11" s="42">
        <f t="shared" si="9"/>
        <v>7.0000000000000001E-3</v>
      </c>
      <c r="AB11" s="42">
        <v>0</v>
      </c>
      <c r="AC11" s="23">
        <f t="shared" si="3"/>
        <v>1</v>
      </c>
      <c r="AD11" s="10">
        <f t="shared" si="10"/>
        <v>1</v>
      </c>
      <c r="AE11" s="41">
        <v>1E-3</v>
      </c>
      <c r="AF11" s="41">
        <v>1E-3</v>
      </c>
      <c r="AG11" s="10">
        <f t="shared" si="11"/>
        <v>1</v>
      </c>
      <c r="AH11" s="10">
        <f t="shared" si="12"/>
        <v>1</v>
      </c>
      <c r="AI11" s="41">
        <v>1.0000000000000001E-9</v>
      </c>
      <c r="AJ11" s="41">
        <v>1.0000000000000001E-9</v>
      </c>
      <c r="AK11" s="21">
        <f t="shared" si="4"/>
        <v>1</v>
      </c>
      <c r="AL11" s="27">
        <v>0</v>
      </c>
      <c r="AM11" s="44">
        <f t="shared" si="5"/>
        <v>0</v>
      </c>
      <c r="AN11" s="22">
        <v>64.8</v>
      </c>
      <c r="AO11" s="22">
        <v>64.8</v>
      </c>
      <c r="AP11" s="21">
        <f t="shared" si="13"/>
        <v>1</v>
      </c>
      <c r="AQ11" s="44">
        <f t="shared" si="14"/>
        <v>1</v>
      </c>
      <c r="AR11" s="10">
        <v>0</v>
      </c>
      <c r="AS11" s="44">
        <f t="shared" si="15"/>
        <v>0</v>
      </c>
      <c r="AT11" s="10">
        <v>0</v>
      </c>
      <c r="AU11" s="44">
        <f t="shared" si="16"/>
        <v>0</v>
      </c>
      <c r="AV11" s="45">
        <v>0</v>
      </c>
      <c r="AW11" s="44">
        <f t="shared" si="17"/>
        <v>0</v>
      </c>
      <c r="AX11" s="45">
        <v>0</v>
      </c>
      <c r="AY11" s="44">
        <f t="shared" si="18"/>
        <v>0</v>
      </c>
      <c r="AZ11" s="10">
        <v>0</v>
      </c>
      <c r="BA11" s="44">
        <f t="shared" si="19"/>
        <v>0</v>
      </c>
      <c r="BB11" s="18">
        <v>0</v>
      </c>
      <c r="BC11" s="44">
        <f t="shared" si="20"/>
        <v>0</v>
      </c>
      <c r="BD11" s="18">
        <v>0</v>
      </c>
      <c r="BE11" s="44">
        <f t="shared" si="21"/>
        <v>0</v>
      </c>
      <c r="BF11" s="24">
        <v>0</v>
      </c>
      <c r="BG11" s="24">
        <v>0</v>
      </c>
      <c r="BH11" s="24">
        <v>0</v>
      </c>
      <c r="BI11" s="44">
        <f t="shared" si="22"/>
        <v>0</v>
      </c>
      <c r="BJ11" s="24">
        <v>0</v>
      </c>
      <c r="BK11" s="44">
        <f t="shared" si="23"/>
        <v>0</v>
      </c>
      <c r="BL11" s="24">
        <v>0</v>
      </c>
      <c r="BM11" s="44">
        <f t="shared" si="24"/>
        <v>0</v>
      </c>
      <c r="BN11" s="27">
        <v>0</v>
      </c>
      <c r="BO11" s="44">
        <f t="shared" si="25"/>
        <v>0</v>
      </c>
      <c r="BP11" s="10">
        <v>0</v>
      </c>
      <c r="BQ11" s="44">
        <f t="shared" si="26"/>
        <v>1</v>
      </c>
    </row>
    <row r="12" spans="1:69">
      <c r="BB12" s="46"/>
      <c r="BC12" s="46"/>
    </row>
    <row r="14" spans="1:69">
      <c r="G14" s="10"/>
    </row>
    <row r="15" spans="1:69"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C15" s="5"/>
      <c r="BD15" s="13"/>
      <c r="BN15" s="7"/>
      <c r="BO15" s="12"/>
      <c r="BP15" s="12"/>
      <c r="BQ15" s="12"/>
    </row>
    <row r="16" spans="1:69">
      <c r="A16" s="1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C16" s="5"/>
      <c r="BD16" s="13"/>
      <c r="BN16" s="7"/>
      <c r="BO16" s="12"/>
      <c r="BP16" s="12"/>
      <c r="BQ16" s="12"/>
    </row>
    <row r="17" spans="11:69"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C17" s="5"/>
      <c r="BD17" s="13"/>
      <c r="BN17" s="7"/>
      <c r="BO17" s="12"/>
      <c r="BP17" s="12"/>
      <c r="BQ17" s="12"/>
    </row>
    <row r="18" spans="11:69"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C18" s="5"/>
      <c r="BD18" s="13"/>
      <c r="BN18" s="7"/>
      <c r="BO18" s="12"/>
      <c r="BP18" s="12"/>
      <c r="BQ18" s="12"/>
    </row>
    <row r="19" spans="11:69"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C19" s="5"/>
      <c r="BD19" s="13"/>
      <c r="BN19" s="7"/>
      <c r="BO19" s="12"/>
      <c r="BP19" s="12"/>
      <c r="BQ19" s="12"/>
    </row>
    <row r="20" spans="11:69"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C20" s="5"/>
      <c r="BD20" s="13"/>
      <c r="BN20" s="7"/>
      <c r="BO20" s="12"/>
      <c r="BP20" s="12"/>
      <c r="BQ20" s="12"/>
    </row>
    <row r="21" spans="11:69"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C21" s="5"/>
      <c r="BD21" s="13"/>
      <c r="BN21" s="7"/>
      <c r="BO21" s="12"/>
      <c r="BP21" s="12"/>
      <c r="BQ21" s="12"/>
    </row>
    <row r="22" spans="11:69"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C22" s="5"/>
      <c r="BD22" s="13"/>
      <c r="BN22" s="7"/>
      <c r="BO22" s="12"/>
      <c r="BP22" s="12"/>
      <c r="BQ22" s="12"/>
    </row>
    <row r="23" spans="11:69"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C23" s="5"/>
      <c r="BD23" s="13"/>
      <c r="BN23" s="7"/>
      <c r="BO23" s="12"/>
      <c r="BP23" s="12"/>
      <c r="BQ23" s="12"/>
    </row>
    <row r="24" spans="11:69"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C24" s="5"/>
      <c r="BD24" s="13"/>
      <c r="BN24" s="7"/>
      <c r="BO24" s="12"/>
      <c r="BP24" s="12"/>
      <c r="BQ24" s="12"/>
    </row>
    <row r="25" spans="11:69"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C25" s="5"/>
      <c r="BD25" s="13"/>
      <c r="BN25" s="7"/>
      <c r="BO25" s="12"/>
      <c r="BP25" s="12"/>
      <c r="BQ25" s="12"/>
    </row>
    <row r="26" spans="11:69"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C26" s="5"/>
      <c r="BD26" s="13"/>
      <c r="BN26" s="7"/>
      <c r="BO26" s="12"/>
      <c r="BP26" s="12"/>
      <c r="BQ26" s="12"/>
    </row>
    <row r="27" spans="11:69"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C27" s="5"/>
      <c r="BD27" s="13"/>
      <c r="BN27" s="7"/>
      <c r="BO27" s="12"/>
      <c r="BP27" s="12"/>
      <c r="BQ27" s="12"/>
    </row>
    <row r="28" spans="11:69"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C28" s="5"/>
      <c r="BD28" s="13"/>
      <c r="BN28" s="7"/>
      <c r="BO28" s="12"/>
      <c r="BP28" s="12"/>
      <c r="BQ28" s="12"/>
    </row>
    <row r="29" spans="11:69"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C29" s="5"/>
      <c r="BD29" s="13"/>
      <c r="BN29" s="7"/>
      <c r="BO29" s="12"/>
      <c r="BP29" s="12"/>
      <c r="BQ29" s="12"/>
    </row>
    <row r="30" spans="11:69"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C30" s="5"/>
      <c r="BD30" s="13"/>
      <c r="BN30" s="7"/>
      <c r="BO30" s="12"/>
      <c r="BP30" s="12"/>
      <c r="BQ30" s="12"/>
    </row>
  </sheetData>
  <mergeCells count="24">
    <mergeCell ref="H2:K2"/>
    <mergeCell ref="AR2:AS2"/>
    <mergeCell ref="AT2:AU2"/>
    <mergeCell ref="A1:G1"/>
    <mergeCell ref="A2:A3"/>
    <mergeCell ref="B2:B3"/>
    <mergeCell ref="C2:C3"/>
    <mergeCell ref="D2:G2"/>
    <mergeCell ref="L2:AD2"/>
    <mergeCell ref="BP2:BQ2"/>
    <mergeCell ref="AE2:AH2"/>
    <mergeCell ref="AI2:AM2"/>
    <mergeCell ref="BB2:BC2"/>
    <mergeCell ref="AN2:AQ2"/>
    <mergeCell ref="AV2:AW2"/>
    <mergeCell ref="AX2:AY2"/>
    <mergeCell ref="BL2:BM2"/>
    <mergeCell ref="BN2:BO2"/>
    <mergeCell ref="AZ2:BA2"/>
    <mergeCell ref="BB12:BC12"/>
    <mergeCell ref="BD2:BE2"/>
    <mergeCell ref="BJ2:BK2"/>
    <mergeCell ref="BF2:BG2"/>
    <mergeCell ref="BH2:BI2"/>
  </mergeCells>
  <phoneticPr fontId="0" type="noConversion"/>
  <pageMargins left="0.25" right="0.25" top="1" bottom="1" header="0.5" footer="0.5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>Кировская область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predeina</dc:creator>
  <cp:lastModifiedBy>Пользователь Windows</cp:lastModifiedBy>
  <cp:lastPrinted>2023-03-21T09:44:28Z</cp:lastPrinted>
  <dcterms:created xsi:type="dcterms:W3CDTF">2011-03-22T13:00:54Z</dcterms:created>
  <dcterms:modified xsi:type="dcterms:W3CDTF">2024-05-15T07:06:03Z</dcterms:modified>
</cp:coreProperties>
</file>